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/>
  </bookViews>
  <sheets>
    <sheet name="Лист2" sheetId="2" r:id="rId1"/>
    <sheet name="Лист3" sheetId="6" r:id="rId2"/>
    <sheet name="Лист1" sheetId="7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N6" i="2" l="1"/>
  <c r="N11" i="2" l="1"/>
  <c r="M11" i="2"/>
  <c r="L11" i="2"/>
  <c r="K11" i="2"/>
  <c r="J11" i="2"/>
  <c r="I11" i="2"/>
  <c r="H11" i="2"/>
  <c r="L9" i="2"/>
  <c r="N9" i="2" s="1"/>
  <c r="N5" i="2"/>
  <c r="B5" i="2" l="1"/>
  <c r="C5" i="2"/>
  <c r="B7" i="2"/>
  <c r="C7" i="2"/>
  <c r="B9" i="2"/>
  <c r="C9" i="2"/>
  <c r="D10" i="2" s="1"/>
  <c r="B11" i="2"/>
  <c r="C11" i="2"/>
  <c r="D5" i="2"/>
  <c r="D7" i="2"/>
  <c r="G12" i="2"/>
  <c r="G11" i="2" s="1"/>
  <c r="G10" i="2"/>
  <c r="H10" i="2" s="1"/>
  <c r="G7" i="2"/>
  <c r="G5" i="2"/>
  <c r="J10" i="2" l="1"/>
  <c r="L10" i="2" s="1"/>
  <c r="N10" i="2" s="1"/>
  <c r="I10" i="2"/>
  <c r="K10" i="2" s="1"/>
  <c r="M10" i="2" s="1"/>
  <c r="D9" i="2"/>
  <c r="D11" i="2"/>
  <c r="F9" i="2"/>
  <c r="G9" i="2" s="1"/>
  <c r="H9" i="2" s="1"/>
  <c r="I9" i="2" s="1"/>
  <c r="K9" i="2" s="1"/>
  <c r="M9" i="2" s="1"/>
  <c r="F11" i="2" l="1"/>
  <c r="E9" i="2" l="1"/>
  <c r="F7" i="2" l="1"/>
  <c r="F5" i="2"/>
  <c r="F6" i="7" l="1"/>
  <c r="E6" i="7"/>
  <c r="D6" i="7"/>
  <c r="C6" i="7"/>
  <c r="B6" i="7"/>
  <c r="E11" i="2" l="1"/>
  <c r="E8" i="2" l="1"/>
  <c r="E7" i="2" l="1"/>
  <c r="E6" i="2"/>
  <c r="E5" i="2" l="1"/>
  <c r="B33" i="6"/>
  <c r="B32" i="6"/>
  <c r="B31" i="6"/>
  <c r="B30" i="6"/>
  <c r="B29" i="6"/>
  <c r="B28" i="6"/>
  <c r="B27" i="6"/>
  <c r="B26" i="6"/>
  <c r="J25" i="6"/>
  <c r="B25" i="6"/>
  <c r="K24" i="6"/>
  <c r="M24" i="6" s="1"/>
  <c r="B24" i="6"/>
  <c r="B20" i="6"/>
  <c r="B15" i="6"/>
  <c r="B14" i="6"/>
  <c r="B13" i="6"/>
  <c r="B12" i="6"/>
  <c r="B11" i="6"/>
  <c r="B10" i="6"/>
  <c r="B9" i="6"/>
  <c r="B8" i="6"/>
  <c r="J7" i="6"/>
  <c r="B7" i="6"/>
  <c r="K6" i="6"/>
  <c r="M6" i="6" s="1"/>
  <c r="B6" i="6"/>
  <c r="E5" i="6"/>
  <c r="D5" i="6"/>
  <c r="C5" i="6"/>
  <c r="B2" i="6"/>
  <c r="K15" i="6" l="1"/>
  <c r="I15" i="6" s="1"/>
  <c r="K13" i="6"/>
  <c r="I13" i="6" s="1"/>
  <c r="K11" i="6"/>
  <c r="I11" i="6" s="1"/>
  <c r="K9" i="6"/>
  <c r="I9" i="6" s="1"/>
  <c r="K7" i="6"/>
  <c r="I7" i="6" s="1"/>
  <c r="K14" i="6"/>
  <c r="I14" i="6" s="1"/>
  <c r="K12" i="6"/>
  <c r="I12" i="6" s="1"/>
  <c r="K10" i="6"/>
  <c r="I10" i="6" s="1"/>
  <c r="K8" i="6"/>
  <c r="I8" i="6" s="1"/>
  <c r="K33" i="6"/>
  <c r="I33" i="6" s="1"/>
  <c r="K31" i="6"/>
  <c r="I31" i="6" s="1"/>
  <c r="K29" i="6"/>
  <c r="I29" i="6" s="1"/>
  <c r="K27" i="6"/>
  <c r="I27" i="6" s="1"/>
  <c r="K25" i="6"/>
  <c r="K32" i="6"/>
  <c r="I32" i="6" s="1"/>
  <c r="K30" i="6"/>
  <c r="I30" i="6" s="1"/>
  <c r="K28" i="6"/>
  <c r="I28" i="6" s="1"/>
  <c r="K26" i="6"/>
  <c r="I26" i="6" s="1"/>
  <c r="I25" i="6"/>
  <c r="J6" i="6"/>
  <c r="J18" i="6" s="1"/>
  <c r="J24" i="6"/>
</calcChain>
</file>

<file path=xl/sharedStrings.xml><?xml version="1.0" encoding="utf-8"?>
<sst xmlns="http://schemas.openxmlformats.org/spreadsheetml/2006/main" count="78" uniqueCount="55">
  <si>
    <t>Шовгеновский район</t>
  </si>
  <si>
    <t>Среднесписочная численность малых (включая микро) (без внешних совместителей) ИТОГО</t>
  </si>
  <si>
    <t xml:space="preserve">2017 год </t>
  </si>
  <si>
    <t xml:space="preserve">2018 год </t>
  </si>
  <si>
    <t>полный круг</t>
  </si>
  <si>
    <t>крупные и средние</t>
  </si>
  <si>
    <t>малые и микро</t>
  </si>
  <si>
    <t>2017 год</t>
  </si>
  <si>
    <t>2018 год</t>
  </si>
  <si>
    <t>2019 год</t>
  </si>
  <si>
    <t>Темп малых по РА</t>
  </si>
  <si>
    <t>Сумма по МО</t>
  </si>
  <si>
    <t>Разница на Майкоп</t>
  </si>
  <si>
    <t xml:space="preserve">консервативный </t>
  </si>
  <si>
    <t>базовый</t>
  </si>
  <si>
    <t>Кол-во малых предприятий, включая микропредприятия (ИТОГО )</t>
  </si>
  <si>
    <t xml:space="preserve">в тыс. рублей с двумя знакими </t>
  </si>
  <si>
    <t>2016 (Факт)</t>
  </si>
  <si>
    <t>Оборот СРЕДНИХ в действующих ценах, тыс. рублей с двумя знаками</t>
  </si>
  <si>
    <r>
      <t>Прогноз на  2021 - 2023 годы  (2 вариант), отчет за 2019 год и  оценка  2020 года</t>
    </r>
    <r>
      <rPr>
        <b/>
        <sz val="14"/>
        <rFont val="Times New Roman"/>
        <family val="1"/>
        <charset val="204"/>
      </rPr>
      <t xml:space="preserve"> по малому предпринимательству  </t>
    </r>
    <r>
      <rPr>
        <i/>
        <sz val="14"/>
        <rFont val="Times New Roman"/>
        <family val="1"/>
        <charset val="204"/>
      </rPr>
      <t>по муниципальным районам и городским округам Республики Адыгея</t>
    </r>
    <r>
      <rPr>
        <b/>
        <sz val="14"/>
        <rFont val="Times New Roman"/>
        <family val="1"/>
        <charset val="204"/>
      </rPr>
      <t xml:space="preserve">      </t>
    </r>
  </si>
  <si>
    <t>млн.рублей</t>
  </si>
  <si>
    <t>Показатели</t>
  </si>
  <si>
    <t>Отчет</t>
  </si>
  <si>
    <t>Оценка</t>
  </si>
  <si>
    <t>Прогноз</t>
  </si>
  <si>
    <t>2020 год</t>
  </si>
  <si>
    <t>2021 год</t>
  </si>
  <si>
    <t>2022 год</t>
  </si>
  <si>
    <t>2023 год</t>
  </si>
  <si>
    <t>Всего по Республике Адыгея</t>
  </si>
  <si>
    <t>в том числе по территориям:</t>
  </si>
  <si>
    <t xml:space="preserve">    город Майкоп</t>
  </si>
  <si>
    <t xml:space="preserve">    город Адыгейск</t>
  </si>
  <si>
    <t xml:space="preserve">    Гиагинский район</t>
  </si>
  <si>
    <t xml:space="preserve">    Кошехабльский район</t>
  </si>
  <si>
    <t xml:space="preserve">    Красногвардейский район</t>
  </si>
  <si>
    <t xml:space="preserve">    Майкопский район</t>
  </si>
  <si>
    <t xml:space="preserve">    Тахтамукайский район</t>
  </si>
  <si>
    <t xml:space="preserve">    Теучежский район</t>
  </si>
  <si>
    <t xml:space="preserve">    Шовгеновский район</t>
  </si>
  <si>
    <t>исп. М. Гонежук</t>
  </si>
  <si>
    <t>52-52-08</t>
  </si>
  <si>
    <t>*** - 1 раз в 5 лет проводится по микробизнесу и ИП сплошное наблюдение, т.е. данные по микробизнесу и ИП за 2020 год формируются намного позднее (весна 2022г.), в этой связи сведения об обороте микробизнеса надо принять с темпом роста к данным за 2019 год.</t>
  </si>
  <si>
    <t>2018 (Факт)*</t>
  </si>
  <si>
    <t>2019 (Факт)*</t>
  </si>
  <si>
    <t>2020 (факт)*</t>
  </si>
  <si>
    <t>2017 (Факт)*</t>
  </si>
  <si>
    <t>Оборот МАЛЫХ (вкл МИКРО) в действующих ценах, тыс. рублей с двумя знаками</t>
  </si>
  <si>
    <t>2022 (оценка)</t>
  </si>
  <si>
    <t>2021 (факт)</t>
  </si>
  <si>
    <t>Шовгеновский район  (1 среднее предприятие по данных ФНС на 01.01.2022)</t>
  </si>
  <si>
    <t>Прогноз деятельности средних, малых и микропредприятий на 2023-2025 годы по МО "Шовгеновский район"</t>
  </si>
  <si>
    <t xml:space="preserve">Заместитель главы администрации МО "Шовгеновский район"                                                                                                     </t>
  </si>
  <si>
    <t>А. З. Аутлев</t>
  </si>
  <si>
    <t>Исп. Сетов А. Н. тел.: 8(87773) 9-26-09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</si>
</sst>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charset val="204"/>
    </font>
    <font>
      <sz val="11"/>
      <name val="Calibri"/>
      <family val="2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i/>
      <sz val="12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106">
    <xf numFmtId="0" fontId="0" fillId="0" borderId="0" xfId="0"/>
    <xf numFmtId="0" fontId="4" fillId="0" borderId="1" xfId="0" applyFont="1" applyFill="1" applyBorder="1" applyAlignment="1">
      <alignment vertical="justify"/>
    </xf>
    <xf numFmtId="0" fontId="4" fillId="0" borderId="0" xfId="0" applyFont="1" applyFill="1" applyAlignment="1">
      <alignment vertical="justify"/>
    </xf>
    <xf numFmtId="0" fontId="5" fillId="0" borderId="1" xfId="0" applyFont="1" applyFill="1" applyBorder="1" applyAlignment="1">
      <alignment vertical="justify"/>
    </xf>
    <xf numFmtId="0" fontId="4" fillId="0" borderId="0" xfId="0" applyFont="1" applyFill="1" applyAlignment="1">
      <alignment vertical="center"/>
    </xf>
    <xf numFmtId="0" fontId="5" fillId="2" borderId="1" xfId="0" applyFont="1" applyFill="1" applyBorder="1" applyAlignment="1">
      <alignment vertical="justify"/>
    </xf>
    <xf numFmtId="0" fontId="6" fillId="0" borderId="0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3" fontId="6" fillId="0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0" fontId="8" fillId="0" borderId="1" xfId="0" applyFont="1" applyFill="1" applyBorder="1" applyAlignment="1">
      <alignment wrapText="1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/>
    <xf numFmtId="165" fontId="6" fillId="0" borderId="0" xfId="0" applyNumberFormat="1" applyFont="1" applyFill="1" applyBorder="1"/>
    <xf numFmtId="0" fontId="6" fillId="0" borderId="1" xfId="0" applyFont="1" applyFill="1" applyBorder="1"/>
    <xf numFmtId="165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justify"/>
    </xf>
    <xf numFmtId="4" fontId="4" fillId="0" borderId="1" xfId="0" applyNumberFormat="1" applyFont="1" applyFill="1" applyBorder="1" applyAlignment="1">
      <alignment vertical="justify"/>
    </xf>
    <xf numFmtId="1" fontId="11" fillId="0" borderId="0" xfId="0" applyNumberFormat="1" applyFont="1"/>
    <xf numFmtId="1" fontId="12" fillId="0" borderId="0" xfId="0" applyNumberFormat="1" applyFont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2" fontId="16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Border="1"/>
    <xf numFmtId="4" fontId="18" fillId="0" borderId="1" xfId="0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horizontal="right"/>
    </xf>
    <xf numFmtId="2" fontId="18" fillId="0" borderId="1" xfId="0" applyNumberFormat="1" applyFont="1" applyFill="1" applyBorder="1" applyAlignment="1">
      <alignment horizontal="right"/>
    </xf>
    <xf numFmtId="1" fontId="12" fillId="0" borderId="1" xfId="0" applyNumberFormat="1" applyFont="1" applyBorder="1" applyAlignment="1" applyProtection="1">
      <alignment wrapText="1"/>
    </xf>
    <xf numFmtId="4" fontId="18" fillId="3" borderId="1" xfId="0" applyNumberFormat="1" applyFont="1" applyFill="1" applyBorder="1" applyAlignment="1">
      <alignment horizontal="right"/>
    </xf>
    <xf numFmtId="0" fontId="18" fillId="0" borderId="1" xfId="0" applyFont="1" applyBorder="1" applyAlignment="1">
      <alignment horizontal="right"/>
    </xf>
    <xf numFmtId="2" fontId="18" fillId="0" borderId="1" xfId="0" applyNumberFormat="1" applyFont="1" applyBorder="1" applyAlignment="1">
      <alignment horizontal="right"/>
    </xf>
    <xf numFmtId="1" fontId="17" fillId="0" borderId="0" xfId="0" applyNumberFormat="1" applyFont="1"/>
    <xf numFmtId="0" fontId="19" fillId="0" borderId="0" xfId="0" applyFont="1"/>
    <xf numFmtId="1" fontId="0" fillId="0" borderId="0" xfId="0" applyNumberFormat="1"/>
    <xf numFmtId="0" fontId="20" fillId="0" borderId="0" xfId="0" applyFont="1"/>
    <xf numFmtId="1" fontId="21" fillId="0" borderId="0" xfId="0" applyNumberFormat="1" applyFont="1"/>
    <xf numFmtId="4" fontId="5" fillId="0" borderId="1" xfId="0" applyNumberFormat="1" applyFont="1" applyFill="1" applyBorder="1" applyAlignment="1">
      <alignment vertical="justify"/>
    </xf>
    <xf numFmtId="0" fontId="4" fillId="4" borderId="0" xfId="0" applyFont="1" applyFill="1" applyAlignment="1">
      <alignment vertical="justify"/>
    </xf>
    <xf numFmtId="0" fontId="4" fillId="4" borderId="1" xfId="0" applyFont="1" applyFill="1" applyBorder="1" applyAlignment="1">
      <alignment vertical="justify"/>
    </xf>
    <xf numFmtId="4" fontId="5" fillId="0" borderId="1" xfId="0" applyNumberFormat="1" applyFont="1" applyFill="1" applyBorder="1" applyAlignment="1">
      <alignment vertical="top"/>
    </xf>
    <xf numFmtId="4" fontId="5" fillId="2" borderId="1" xfId="0" applyNumberFormat="1" applyFont="1" applyFill="1" applyBorder="1" applyAlignment="1">
      <alignment vertical="top"/>
    </xf>
    <xf numFmtId="4" fontId="4" fillId="2" borderId="1" xfId="0" applyNumberFormat="1" applyFont="1" applyFill="1" applyBorder="1" applyAlignment="1">
      <alignment vertical="top"/>
    </xf>
    <xf numFmtId="4" fontId="4" fillId="0" borderId="1" xfId="0" applyNumberFormat="1" applyFont="1" applyFill="1" applyBorder="1" applyAlignment="1">
      <alignment vertical="top"/>
    </xf>
    <xf numFmtId="4" fontId="23" fillId="2" borderId="1" xfId="0" applyNumberFormat="1" applyFont="1" applyFill="1" applyBorder="1" applyAlignment="1">
      <alignment vertical="top"/>
    </xf>
    <xf numFmtId="4" fontId="24" fillId="2" borderId="1" xfId="0" applyNumberFormat="1" applyFont="1" applyFill="1" applyBorder="1" applyAlignment="1">
      <alignment vertical="top"/>
    </xf>
    <xf numFmtId="3" fontId="4" fillId="0" borderId="1" xfId="0" applyNumberFormat="1" applyFont="1" applyFill="1" applyBorder="1" applyAlignment="1">
      <alignment vertical="top"/>
    </xf>
    <xf numFmtId="3" fontId="4" fillId="0" borderId="1" xfId="0" applyNumberFormat="1" applyFont="1" applyFill="1" applyBorder="1" applyAlignment="1">
      <alignment vertical="justify"/>
    </xf>
    <xf numFmtId="3" fontId="4" fillId="2" borderId="1" xfId="0" applyNumberFormat="1" applyFont="1" applyFill="1" applyBorder="1" applyAlignment="1">
      <alignment vertical="top"/>
    </xf>
    <xf numFmtId="3" fontId="5" fillId="0" borderId="1" xfId="0" applyNumberFormat="1" applyFont="1" applyFill="1" applyBorder="1" applyAlignment="1">
      <alignment vertical="justify"/>
    </xf>
    <xf numFmtId="3" fontId="5" fillId="0" borderId="1" xfId="0" applyNumberFormat="1" applyFont="1" applyFill="1" applyBorder="1" applyAlignment="1">
      <alignment vertical="top"/>
    </xf>
    <xf numFmtId="3" fontId="5" fillId="2" borderId="1" xfId="0" applyNumberFormat="1" applyFont="1" applyFill="1" applyBorder="1" applyAlignment="1">
      <alignment vertical="top"/>
    </xf>
    <xf numFmtId="0" fontId="5" fillId="2" borderId="6" xfId="0" applyFont="1" applyFill="1" applyBorder="1" applyAlignment="1">
      <alignment horizontal="center" vertical="justify"/>
    </xf>
    <xf numFmtId="0" fontId="5" fillId="2" borderId="7" xfId="0" applyFont="1" applyFill="1" applyBorder="1" applyAlignment="1">
      <alignment horizontal="center" vertical="justify"/>
    </xf>
    <xf numFmtId="3" fontId="5" fillId="2" borderId="1" xfId="0" applyNumberFormat="1" applyFont="1" applyFill="1" applyBorder="1" applyAlignment="1">
      <alignment vertical="justify"/>
    </xf>
    <xf numFmtId="0" fontId="22" fillId="0" borderId="0" xfId="0" applyFont="1" applyFill="1" applyAlignment="1">
      <alignment horizontal="left" vertical="justify"/>
    </xf>
    <xf numFmtId="3" fontId="4" fillId="5" borderId="1" xfId="0" applyNumberFormat="1" applyFont="1" applyFill="1" applyBorder="1" applyAlignment="1">
      <alignment vertical="top"/>
    </xf>
    <xf numFmtId="4" fontId="23" fillId="5" borderId="1" xfId="0" applyNumberFormat="1" applyFont="1" applyFill="1" applyBorder="1" applyAlignment="1">
      <alignment vertical="top"/>
    </xf>
    <xf numFmtId="0" fontId="27" fillId="0" borderId="0" xfId="0" applyFont="1"/>
    <xf numFmtId="0" fontId="26" fillId="0" borderId="0" xfId="0" applyFont="1"/>
    <xf numFmtId="0" fontId="28" fillId="4" borderId="0" xfId="0" applyFont="1" applyFill="1" applyAlignment="1">
      <alignment vertical="justify"/>
    </xf>
    <xf numFmtId="0" fontId="22" fillId="0" borderId="0" xfId="0" applyFont="1" applyFill="1" applyAlignment="1">
      <alignment horizontal="left" vertical="justify"/>
    </xf>
    <xf numFmtId="0" fontId="5" fillId="2" borderId="3" xfId="0" applyFont="1" applyFill="1" applyBorder="1" applyAlignment="1">
      <alignment horizontal="center" vertical="justify"/>
    </xf>
    <xf numFmtId="0" fontId="5" fillId="2" borderId="4" xfId="0" applyFont="1" applyFill="1" applyBorder="1" applyAlignment="1">
      <alignment horizontal="center" vertical="justify"/>
    </xf>
    <xf numFmtId="0" fontId="5" fillId="4" borderId="5" xfId="0" applyFont="1" applyFill="1" applyBorder="1" applyAlignment="1">
      <alignment horizontal="center" vertical="justify"/>
    </xf>
    <xf numFmtId="0" fontId="5" fillId="4" borderId="6" xfId="0" applyFont="1" applyFill="1" applyBorder="1" applyAlignment="1">
      <alignment horizontal="center" vertical="justify"/>
    </xf>
    <xf numFmtId="0" fontId="5" fillId="0" borderId="5" xfId="0" applyFont="1" applyFill="1" applyBorder="1" applyAlignment="1">
      <alignment horizontal="center" vertical="justify"/>
    </xf>
    <xf numFmtId="0" fontId="5" fillId="0" borderId="6" xfId="0" applyFont="1" applyFill="1" applyBorder="1" applyAlignment="1">
      <alignment horizontal="center" vertical="justify"/>
    </xf>
    <xf numFmtId="0" fontId="17" fillId="0" borderId="0" xfId="0" applyFont="1" applyAlignment="1"/>
    <xf numFmtId="0" fontId="25" fillId="0" borderId="0" xfId="0" applyFont="1" applyFill="1" applyBorder="1" applyAlignment="1">
      <alignment horizontal="center" vertical="justify"/>
    </xf>
    <xf numFmtId="0" fontId="5" fillId="2" borderId="1" xfId="0" applyFont="1" applyFill="1" applyBorder="1" applyAlignment="1">
      <alignment horizontal="center" vertical="justify"/>
    </xf>
    <xf numFmtId="0" fontId="5" fillId="2" borderId="5" xfId="0" applyFont="1" applyFill="1" applyBorder="1" applyAlignment="1">
      <alignment horizontal="center" vertical="justify"/>
    </xf>
    <xf numFmtId="0" fontId="5" fillId="2" borderId="6" xfId="0" applyFont="1" applyFill="1" applyBorder="1" applyAlignment="1">
      <alignment horizontal="center" vertical="justify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" fontId="12" fillId="0" borderId="16" xfId="0" applyNumberFormat="1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164" fontId="9" fillId="0" borderId="0" xfId="0" applyNumberFormat="1" applyFont="1" applyAlignment="1" applyProtection="1">
      <alignment horizontal="center" wrapText="1"/>
    </xf>
    <xf numFmtId="164" fontId="10" fillId="0" borderId="0" xfId="0" applyNumberFormat="1" applyFont="1" applyAlignment="1" applyProtection="1">
      <alignment horizontal="center" wrapText="1"/>
    </xf>
    <xf numFmtId="1" fontId="12" fillId="0" borderId="2" xfId="0" applyNumberFormat="1" applyFont="1" applyBorder="1" applyAlignment="1">
      <alignment horizontal="right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1"/>
    <cellStyle name="Обычный 6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1;&#1072;&#1094;&#1072;&#1094;/Downloads/&#1087;&#1088;&#1086;&#1075;&#1085;&#1086;&#1079;%20&#1090;&#1088;&#1091;&#1076;%20&#1089;%20&#1076;&#1086;&#1089;&#1095;&#1077;&#1090;&#1086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Из прогнозов"/>
      <sheetName val="Из статистики"/>
      <sheetName val="стат 2017 малые и микро"/>
      <sheetName val="Итог районам"/>
      <sheetName val="Лист2"/>
      <sheetName val="Районам 2"/>
      <sheetName val="Темпы"/>
      <sheetName val="Лист3"/>
    </sheetNames>
    <sheetDataSet>
      <sheetData sheetId="0" refreshError="1"/>
      <sheetData sheetId="1" refreshError="1"/>
      <sheetData sheetId="2" refreshError="1">
        <row r="2">
          <cell r="B2" t="str">
            <v>Среднесписочная численность работников (без внешних совместителей и работников несписочного состава), человек</v>
          </cell>
        </row>
        <row r="5">
          <cell r="C5" t="str">
            <v>полный круг</v>
          </cell>
          <cell r="D5" t="str">
            <v>крупные и средние</v>
          </cell>
          <cell r="E5" t="str">
            <v>малые и микро</v>
          </cell>
        </row>
        <row r="6">
          <cell r="B6" t="str">
            <v>Республика Адыгея</v>
          </cell>
        </row>
        <row r="7">
          <cell r="B7" t="str">
            <v>г. Майкоп</v>
          </cell>
        </row>
        <row r="8">
          <cell r="B8" t="str">
            <v>г. Адыгейск</v>
          </cell>
        </row>
        <row r="9">
          <cell r="B9" t="str">
            <v>Гиагинский район</v>
          </cell>
        </row>
        <row r="10">
          <cell r="B10" t="str">
            <v>Кошехабльский район</v>
          </cell>
        </row>
        <row r="11">
          <cell r="B11" t="str">
            <v>Красногвардейский район</v>
          </cell>
        </row>
        <row r="12">
          <cell r="B12" t="str">
            <v>Майкопский район</v>
          </cell>
        </row>
        <row r="13">
          <cell r="B13" t="str">
            <v>Тахтамукайский район</v>
          </cell>
        </row>
        <row r="14">
          <cell r="B14" t="str">
            <v>Теучежский район</v>
          </cell>
        </row>
        <row r="15">
          <cell r="B15" t="str">
            <v>Шовгеновский район</v>
          </cell>
        </row>
        <row r="34">
          <cell r="B34" t="str">
            <v>Фонд заработной платы, начисленной работникам списочного состава и внешним совместителей, тыс. рублей</v>
          </cell>
        </row>
        <row r="38">
          <cell r="B38" t="str">
            <v>Республика Адыгея</v>
          </cell>
        </row>
        <row r="39">
          <cell r="B39" t="str">
            <v>г. Майкоп</v>
          </cell>
        </row>
        <row r="40">
          <cell r="B40" t="str">
            <v>г. Адыгейск</v>
          </cell>
        </row>
        <row r="41">
          <cell r="B41" t="str">
            <v>Гиагинский район</v>
          </cell>
        </row>
        <row r="42">
          <cell r="B42" t="str">
            <v>Кошехабльский район</v>
          </cell>
        </row>
        <row r="43">
          <cell r="B43" t="str">
            <v>Красногвардейский район</v>
          </cell>
        </row>
        <row r="44">
          <cell r="B44" t="str">
            <v>Майкопский район</v>
          </cell>
        </row>
        <row r="45">
          <cell r="B45" t="str">
            <v>Тахтамукайский район</v>
          </cell>
        </row>
        <row r="46">
          <cell r="B46" t="str">
            <v>Теучежский район</v>
          </cell>
        </row>
        <row r="47">
          <cell r="B47" t="str">
            <v>Шовгеновский район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topLeftCell="D1" zoomScale="73" zoomScaleNormal="73" workbookViewId="0">
      <selection activeCell="O5" sqref="O5"/>
    </sheetView>
  </sheetViews>
  <sheetFormatPr defaultRowHeight="15.75" x14ac:dyDescent="0.25"/>
  <cols>
    <col min="1" max="1" width="50.140625" style="47" customWidth="1"/>
    <col min="2" max="2" width="19" style="2" customWidth="1"/>
    <col min="3" max="3" width="19.7109375" style="2" customWidth="1"/>
    <col min="4" max="4" width="21.85546875" style="2" customWidth="1"/>
    <col min="5" max="5" width="22.28515625" style="2" customWidth="1"/>
    <col min="6" max="6" width="32.7109375" style="2" customWidth="1"/>
    <col min="7" max="8" width="23.7109375" style="2" customWidth="1"/>
    <col min="9" max="9" width="18.28515625" style="2" customWidth="1"/>
    <col min="10" max="10" width="18.42578125" style="2" bestFit="1" customWidth="1"/>
    <col min="11" max="11" width="22.5703125" style="2" customWidth="1"/>
    <col min="12" max="12" width="17.7109375" style="2" bestFit="1" customWidth="1"/>
    <col min="13" max="13" width="19" style="4" customWidth="1"/>
    <col min="14" max="14" width="19.5703125" style="2" customWidth="1"/>
    <col min="15" max="15" width="15.42578125" style="2" customWidth="1"/>
    <col min="16" max="16384" width="9.140625" style="2"/>
  </cols>
  <sheetData>
    <row r="1" spans="1:14" ht="27.75" customHeight="1" x14ac:dyDescent="0.25"/>
    <row r="2" spans="1:14" ht="63.75" customHeight="1" x14ac:dyDescent="0.25">
      <c r="A2" s="69" t="s">
        <v>51</v>
      </c>
      <c r="E2" s="78" t="s">
        <v>16</v>
      </c>
      <c r="F2" s="78"/>
      <c r="G2" s="78"/>
      <c r="H2" s="78"/>
      <c r="I2" s="78"/>
      <c r="J2" s="78"/>
      <c r="K2" s="78"/>
      <c r="L2" s="78"/>
      <c r="M2" s="78"/>
      <c r="N2" s="78"/>
    </row>
    <row r="3" spans="1:14" ht="18.75" customHeight="1" x14ac:dyDescent="0.25">
      <c r="A3" s="73"/>
      <c r="B3" s="75" t="s">
        <v>17</v>
      </c>
      <c r="C3" s="75" t="s">
        <v>46</v>
      </c>
      <c r="D3" s="75" t="s">
        <v>43</v>
      </c>
      <c r="E3" s="80" t="s">
        <v>44</v>
      </c>
      <c r="F3" s="80" t="s">
        <v>45</v>
      </c>
      <c r="G3" s="80" t="s">
        <v>49</v>
      </c>
      <c r="H3" s="62" t="s">
        <v>48</v>
      </c>
      <c r="I3" s="71">
        <v>2023</v>
      </c>
      <c r="J3" s="72"/>
      <c r="K3" s="79">
        <v>2024</v>
      </c>
      <c r="L3" s="79"/>
      <c r="M3" s="79">
        <v>2025</v>
      </c>
      <c r="N3" s="79"/>
    </row>
    <row r="4" spans="1:14" ht="22.5" customHeight="1" x14ac:dyDescent="0.25">
      <c r="A4" s="74"/>
      <c r="B4" s="76"/>
      <c r="C4" s="76"/>
      <c r="D4" s="76"/>
      <c r="E4" s="81"/>
      <c r="F4" s="81"/>
      <c r="G4" s="81"/>
      <c r="H4" s="61"/>
      <c r="I4" s="5" t="s">
        <v>13</v>
      </c>
      <c r="J4" s="5" t="s">
        <v>14</v>
      </c>
      <c r="K4" s="5" t="s">
        <v>13</v>
      </c>
      <c r="L4" s="5" t="s">
        <v>14</v>
      </c>
      <c r="M4" s="5" t="s">
        <v>13</v>
      </c>
      <c r="N4" s="5" t="s">
        <v>14</v>
      </c>
    </row>
    <row r="5" spans="1:14" s="22" customFormat="1" ht="31.5" x14ac:dyDescent="0.25">
      <c r="A5" s="5" t="s">
        <v>15</v>
      </c>
      <c r="B5" s="3">
        <f t="shared" ref="B5:H5" si="0">SUM(B6:B6)</f>
        <v>61</v>
      </c>
      <c r="C5" s="3">
        <f t="shared" si="0"/>
        <v>61</v>
      </c>
      <c r="D5" s="3">
        <f t="shared" si="0"/>
        <v>24</v>
      </c>
      <c r="E5" s="5">
        <f t="shared" si="0"/>
        <v>26</v>
      </c>
      <c r="F5" s="5">
        <f t="shared" si="0"/>
        <v>32</v>
      </c>
      <c r="G5" s="63">
        <f t="shared" si="0"/>
        <v>24</v>
      </c>
      <c r="H5" s="5">
        <v>23</v>
      </c>
      <c r="I5" s="5">
        <v>26</v>
      </c>
      <c r="J5" s="5">
        <v>29</v>
      </c>
      <c r="K5" s="5">
        <v>31</v>
      </c>
      <c r="L5" s="5">
        <v>33</v>
      </c>
      <c r="M5" s="5">
        <v>35</v>
      </c>
      <c r="N5" s="5">
        <f t="shared" ref="I5:N6" si="1">SUM(N6:N6)</f>
        <v>203</v>
      </c>
    </row>
    <row r="6" spans="1:14" ht="14.25" customHeight="1" x14ac:dyDescent="0.25">
      <c r="A6" s="48" t="s">
        <v>0</v>
      </c>
      <c r="B6" s="56">
        <v>61</v>
      </c>
      <c r="C6" s="56">
        <v>61</v>
      </c>
      <c r="D6" s="55">
        <v>24</v>
      </c>
      <c r="E6" s="57">
        <f>27-1</f>
        <v>26</v>
      </c>
      <c r="F6" s="57">
        <v>32</v>
      </c>
      <c r="G6" s="65">
        <v>24</v>
      </c>
      <c r="H6" s="57">
        <v>23</v>
      </c>
      <c r="I6" s="55">
        <v>26</v>
      </c>
      <c r="J6" s="55">
        <v>29</v>
      </c>
      <c r="K6" s="55">
        <v>31</v>
      </c>
      <c r="L6" s="55">
        <v>33</v>
      </c>
      <c r="M6" s="55">
        <v>35</v>
      </c>
      <c r="N6" s="55">
        <f t="shared" si="1"/>
        <v>203</v>
      </c>
    </row>
    <row r="7" spans="1:14" s="22" customFormat="1" ht="31.5" x14ac:dyDescent="0.25">
      <c r="A7" s="5" t="s">
        <v>1</v>
      </c>
      <c r="B7" s="58">
        <f t="shared" ref="B7:G7" si="2">SUM(B8:B8)</f>
        <v>321</v>
      </c>
      <c r="C7" s="58">
        <f t="shared" si="2"/>
        <v>299</v>
      </c>
      <c r="D7" s="59">
        <f t="shared" si="2"/>
        <v>301</v>
      </c>
      <c r="E7" s="60">
        <f t="shared" si="2"/>
        <v>207</v>
      </c>
      <c r="F7" s="60">
        <f t="shared" si="2"/>
        <v>229</v>
      </c>
      <c r="G7" s="60">
        <f t="shared" si="2"/>
        <v>172</v>
      </c>
      <c r="H7" s="60">
        <v>192</v>
      </c>
      <c r="I7" s="60">
        <v>194</v>
      </c>
      <c r="J7" s="60">
        <v>195</v>
      </c>
      <c r="K7" s="60">
        <v>197</v>
      </c>
      <c r="L7" s="60">
        <v>199</v>
      </c>
      <c r="M7" s="60">
        <v>201</v>
      </c>
      <c r="N7" s="60">
        <v>203</v>
      </c>
    </row>
    <row r="8" spans="1:14" x14ac:dyDescent="0.25">
      <c r="A8" s="48" t="s">
        <v>0</v>
      </c>
      <c r="B8" s="56">
        <v>321</v>
      </c>
      <c r="C8" s="56">
        <v>299</v>
      </c>
      <c r="D8" s="55">
        <v>301</v>
      </c>
      <c r="E8" s="57">
        <f>321-114</f>
        <v>207</v>
      </c>
      <c r="F8" s="57">
        <v>229</v>
      </c>
      <c r="G8" s="65">
        <v>172</v>
      </c>
      <c r="H8" s="57">
        <v>287</v>
      </c>
      <c r="I8" s="55">
        <v>289</v>
      </c>
      <c r="J8" s="55">
        <v>291</v>
      </c>
      <c r="K8" s="55">
        <v>293</v>
      </c>
      <c r="L8" s="55">
        <v>295</v>
      </c>
      <c r="M8" s="55">
        <v>297</v>
      </c>
      <c r="N8" s="55">
        <v>299</v>
      </c>
    </row>
    <row r="9" spans="1:14" ht="31.5" x14ac:dyDescent="0.25">
      <c r="A9" s="5" t="s">
        <v>47</v>
      </c>
      <c r="B9" s="23">
        <f>SUM(B10:B10)</f>
        <v>964.2</v>
      </c>
      <c r="C9" s="46">
        <f>SUM(C10:C10)</f>
        <v>947.8</v>
      </c>
      <c r="D9" s="49">
        <f>SUM(D10:D10)</f>
        <v>68334000</v>
      </c>
      <c r="E9" s="50">
        <f>SUM(E10:E10)</f>
        <v>1161648.3</v>
      </c>
      <c r="F9" s="50">
        <f>SUM(F10:F10)</f>
        <v>1164256.21</v>
      </c>
      <c r="G9" s="50">
        <f t="shared" ref="G9" si="3">F9*109.53%</f>
        <v>1275209.8268129998</v>
      </c>
      <c r="H9" s="50">
        <f>G9*95.8%</f>
        <v>1221651.0140868537</v>
      </c>
      <c r="I9" s="50">
        <f>H9*97.3%</f>
        <v>1188666.4367065087</v>
      </c>
      <c r="J9" s="50">
        <v>1226537.6181432011</v>
      </c>
      <c r="K9" s="50">
        <f>I9*101.7%</f>
        <v>1208873.7661305196</v>
      </c>
      <c r="L9" s="50">
        <f>J9*101.7%</f>
        <v>1247388.7576516357</v>
      </c>
      <c r="M9" s="50">
        <f>K9*101.5%</f>
        <v>1227006.8726224774</v>
      </c>
      <c r="N9" s="50">
        <f>L9*102.1%</f>
        <v>1273583.9215623199</v>
      </c>
    </row>
    <row r="10" spans="1:14" x14ac:dyDescent="0.25">
      <c r="A10" s="48" t="s">
        <v>0</v>
      </c>
      <c r="B10" s="23">
        <v>964.2</v>
      </c>
      <c r="C10" s="23">
        <v>947.8</v>
      </c>
      <c r="D10" s="52">
        <f>(C10*100/C9)*68334/100*1000</f>
        <v>68334000</v>
      </c>
      <c r="E10" s="51">
        <v>1161648.3</v>
      </c>
      <c r="F10" s="53">
        <v>1164256.21</v>
      </c>
      <c r="G10" s="53">
        <f t="shared" ref="G10" si="4">F10*109.53%</f>
        <v>1275209.8268129998</v>
      </c>
      <c r="H10" s="66">
        <f>G10*95.8%</f>
        <v>1221651.0140868537</v>
      </c>
      <c r="I10" s="66">
        <f>H10*97.3%</f>
        <v>1188666.4367065087</v>
      </c>
      <c r="J10" s="66">
        <f>H10*100.4%</f>
        <v>1226537.6181432011</v>
      </c>
      <c r="K10" s="66">
        <f>I10*101.7%</f>
        <v>1208873.7661305196</v>
      </c>
      <c r="L10" s="66">
        <f>J10*101.7%</f>
        <v>1247388.7576516357</v>
      </c>
      <c r="M10" s="66">
        <f>K10*101.5%</f>
        <v>1227006.8726224774</v>
      </c>
      <c r="N10" s="66">
        <f>L10*102.1%</f>
        <v>1273583.9215623199</v>
      </c>
    </row>
    <row r="11" spans="1:14" s="22" customFormat="1" ht="37.5" customHeight="1" x14ac:dyDescent="0.25">
      <c r="A11" s="5" t="s">
        <v>18</v>
      </c>
      <c r="B11" s="3">
        <f>SUM(B12:B12)</f>
        <v>6.8</v>
      </c>
      <c r="C11" s="3">
        <f>SUM(C12:C12)</f>
        <v>6.8</v>
      </c>
      <c r="D11" s="49">
        <f>SUM(D12:D12)</f>
        <v>322361</v>
      </c>
      <c r="E11" s="50">
        <f>SUM(E12:E12)</f>
        <v>251883.32</v>
      </c>
      <c r="F11" s="54">
        <f>SUM(F12:F12)</f>
        <v>256789.25</v>
      </c>
      <c r="G11" s="54">
        <f t="shared" ref="G11:N11" si="5">SUM(G12:G12)</f>
        <v>351903.98819999996</v>
      </c>
      <c r="H11" s="54">
        <f t="shared" si="5"/>
        <v>353422.03</v>
      </c>
      <c r="I11" s="54">
        <f t="shared" si="5"/>
        <v>355443.09</v>
      </c>
      <c r="J11" s="54">
        <f t="shared" si="5"/>
        <v>356777.12</v>
      </c>
      <c r="K11" s="54">
        <f t="shared" si="5"/>
        <v>358125.45</v>
      </c>
      <c r="L11" s="54">
        <f t="shared" si="5"/>
        <v>361706.25</v>
      </c>
      <c r="M11" s="54">
        <f t="shared" si="5"/>
        <v>363323.31</v>
      </c>
      <c r="N11" s="54">
        <f t="shared" si="5"/>
        <v>364754.23</v>
      </c>
    </row>
    <row r="12" spans="1:14" ht="31.5" x14ac:dyDescent="0.25">
      <c r="A12" s="48" t="s">
        <v>50</v>
      </c>
      <c r="B12" s="1">
        <v>6.8</v>
      </c>
      <c r="C12" s="1">
        <v>6.8</v>
      </c>
      <c r="D12" s="52">
        <v>322361</v>
      </c>
      <c r="E12" s="51">
        <v>251883.32</v>
      </c>
      <c r="F12" s="51">
        <v>256789.25</v>
      </c>
      <c r="G12" s="51">
        <f>F12*137.04%</f>
        <v>351903.98819999996</v>
      </c>
      <c r="H12" s="51">
        <v>353422.03</v>
      </c>
      <c r="I12" s="52">
        <v>355443.09</v>
      </c>
      <c r="J12" s="52">
        <v>356777.12</v>
      </c>
      <c r="K12" s="52">
        <v>358125.45</v>
      </c>
      <c r="L12" s="52">
        <v>361706.25</v>
      </c>
      <c r="M12" s="52">
        <v>363323.31</v>
      </c>
      <c r="N12" s="52">
        <v>364754.23</v>
      </c>
    </row>
    <row r="13" spans="1:14" ht="25.5" customHeight="1" x14ac:dyDescent="0.3">
      <c r="A13" s="67" t="s">
        <v>52</v>
      </c>
      <c r="B13" s="67"/>
      <c r="C13" s="67"/>
      <c r="D13" s="67"/>
      <c r="E13" s="67"/>
      <c r="F13" s="67"/>
      <c r="G13" s="67"/>
      <c r="H13" s="67"/>
      <c r="I13" s="67"/>
      <c r="J13" s="67" t="s">
        <v>53</v>
      </c>
      <c r="K13" s="68"/>
    </row>
    <row r="14" spans="1:14" ht="14.25" customHeight="1" x14ac:dyDescent="0.2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</row>
    <row r="15" spans="1:14" x14ac:dyDescent="0.2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</row>
    <row r="16" spans="1:14" ht="18" customHeight="1" x14ac:dyDescent="0.25">
      <c r="A16" s="68" t="s">
        <v>54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pans="1:4" ht="19.5" customHeight="1" x14ac:dyDescent="0.25">
      <c r="A17" s="64"/>
      <c r="B17" s="64"/>
      <c r="C17" s="64"/>
      <c r="D17" s="64"/>
    </row>
    <row r="18" spans="1:4" ht="51.75" customHeight="1" x14ac:dyDescent="0.25">
      <c r="A18" s="70" t="s">
        <v>42</v>
      </c>
      <c r="B18" s="70"/>
      <c r="C18" s="70"/>
      <c r="D18" s="70"/>
    </row>
  </sheetData>
  <mergeCells count="13">
    <mergeCell ref="E2:N2"/>
    <mergeCell ref="M3:N3"/>
    <mergeCell ref="F3:F4"/>
    <mergeCell ref="K3:L3"/>
    <mergeCell ref="G3:G4"/>
    <mergeCell ref="E3:E4"/>
    <mergeCell ref="A18:D18"/>
    <mergeCell ref="I3:J3"/>
    <mergeCell ref="A3:A4"/>
    <mergeCell ref="D3:D4"/>
    <mergeCell ref="C3:C4"/>
    <mergeCell ref="B3:B4"/>
    <mergeCell ref="A14:K14"/>
  </mergeCells>
  <pageMargins left="0" right="0" top="0" bottom="0" header="0.31496062992125984" footer="0.31496062992125984"/>
  <pageSetup paperSize="9" scale="4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6"/>
  <sheetViews>
    <sheetView workbookViewId="0">
      <selection activeCell="A2" sqref="A2"/>
    </sheetView>
  </sheetViews>
  <sheetFormatPr defaultRowHeight="15" x14ac:dyDescent="0.25"/>
  <cols>
    <col min="1" max="1" width="9.140625" style="6"/>
    <col min="2" max="2" width="34.7109375" style="6" customWidth="1"/>
    <col min="3" max="11" width="11.7109375" style="6" customWidth="1"/>
    <col min="12" max="12" width="9.140625" style="6"/>
    <col min="13" max="13" width="12.28515625" style="6" customWidth="1"/>
    <col min="14" max="16384" width="9.140625" style="6"/>
  </cols>
  <sheetData>
    <row r="2" spans="2:13" x14ac:dyDescent="0.25">
      <c r="B2" s="7" t="str">
        <f>'[1]Из статистики'!B2</f>
        <v>Среднесписочная численность работников (без внешних совместителей и работников несписочного состава), человек</v>
      </c>
    </row>
    <row r="4" spans="2:13" x14ac:dyDescent="0.25">
      <c r="B4" s="82"/>
      <c r="C4" s="84" t="s">
        <v>7</v>
      </c>
      <c r="D4" s="84"/>
      <c r="E4" s="84"/>
      <c r="F4" s="84" t="s">
        <v>8</v>
      </c>
      <c r="G4" s="84"/>
      <c r="H4" s="84"/>
      <c r="I4" s="84" t="s">
        <v>9</v>
      </c>
      <c r="J4" s="84"/>
      <c r="K4" s="84"/>
    </row>
    <row r="5" spans="2:13" s="9" customFormat="1" ht="29.25" customHeight="1" x14ac:dyDescent="0.25">
      <c r="B5" s="83"/>
      <c r="C5" s="8" t="str">
        <f>'[1]Из статистики'!C5</f>
        <v>полный круг</v>
      </c>
      <c r="D5" s="8" t="str">
        <f>'[1]Из статистики'!D5</f>
        <v>крупные и средние</v>
      </c>
      <c r="E5" s="8" t="str">
        <f>'[1]Из статистики'!E5</f>
        <v>малые и микро</v>
      </c>
      <c r="F5" s="8" t="s">
        <v>4</v>
      </c>
      <c r="G5" s="8" t="s">
        <v>5</v>
      </c>
      <c r="H5" s="8" t="s">
        <v>6</v>
      </c>
      <c r="I5" s="8" t="s">
        <v>4</v>
      </c>
      <c r="J5" s="8" t="s">
        <v>5</v>
      </c>
      <c r="K5" s="8" t="s">
        <v>6</v>
      </c>
      <c r="M5" s="10" t="s">
        <v>10</v>
      </c>
    </row>
    <row r="6" spans="2:13" x14ac:dyDescent="0.25">
      <c r="B6" s="11" t="str">
        <f>'[1]Из статистики'!B6</f>
        <v>Республика Адыгея</v>
      </c>
      <c r="C6" s="12">
        <v>90134.8</v>
      </c>
      <c r="D6" s="12">
        <v>69912.800000000003</v>
      </c>
      <c r="E6" s="12">
        <v>20222</v>
      </c>
      <c r="F6" s="12">
        <v>90320</v>
      </c>
      <c r="G6" s="12">
        <v>70634</v>
      </c>
      <c r="H6" s="12">
        <v>19686</v>
      </c>
      <c r="I6" s="12">
        <v>90079</v>
      </c>
      <c r="J6" s="12">
        <f>I6-K6</f>
        <v>71585</v>
      </c>
      <c r="K6" s="12">
        <f>10204+8290</f>
        <v>18494</v>
      </c>
      <c r="M6" s="13">
        <f>K6/H6*100</f>
        <v>93.944935487148229</v>
      </c>
    </row>
    <row r="7" spans="2:13" x14ac:dyDescent="0.25">
      <c r="B7" s="11" t="str">
        <f>'[1]Из статистики'!B7</f>
        <v>г. Майкоп</v>
      </c>
      <c r="C7" s="12">
        <v>48104.800000000003</v>
      </c>
      <c r="D7" s="12">
        <v>37169.800000000003</v>
      </c>
      <c r="E7" s="12">
        <v>10935</v>
      </c>
      <c r="F7" s="12">
        <v>47004.57562467012</v>
      </c>
      <c r="G7" s="12">
        <v>36923</v>
      </c>
      <c r="H7" s="12">
        <v>10081.57562467012</v>
      </c>
      <c r="I7" s="12">
        <f>J7+K7</f>
        <v>46611.129716684402</v>
      </c>
      <c r="J7" s="12">
        <f>37113+27</f>
        <v>37140</v>
      </c>
      <c r="K7" s="12">
        <f>H7*$M$6/100</f>
        <v>9471.1297166844051</v>
      </c>
      <c r="M7" s="14"/>
    </row>
    <row r="8" spans="2:13" x14ac:dyDescent="0.25">
      <c r="B8" s="15" t="str">
        <f>'[1]Из статистики'!B8</f>
        <v>г. Адыгейск</v>
      </c>
      <c r="C8" s="12">
        <v>2409</v>
      </c>
      <c r="D8" s="12">
        <v>1809</v>
      </c>
      <c r="E8" s="12">
        <v>600</v>
      </c>
      <c r="F8" s="12">
        <v>2228.2073508804742</v>
      </c>
      <c r="G8" s="12">
        <v>1730</v>
      </c>
      <c r="H8" s="12">
        <v>498.20735088047417</v>
      </c>
      <c r="I8" s="12">
        <f t="shared" ref="I8:I15" si="0">J8+K8</f>
        <v>2150.0405743768915</v>
      </c>
      <c r="J8" s="12">
        <v>1682</v>
      </c>
      <c r="K8" s="12">
        <f t="shared" ref="K8:K15" si="1">H8*$M$6/100</f>
        <v>468.0405743768917</v>
      </c>
      <c r="M8" s="14"/>
    </row>
    <row r="9" spans="2:13" x14ac:dyDescent="0.25">
      <c r="B9" s="15" t="str">
        <f>'[1]Из статистики'!B9</f>
        <v>Гиагинский район</v>
      </c>
      <c r="C9" s="12">
        <v>5132</v>
      </c>
      <c r="D9" s="12">
        <v>4345</v>
      </c>
      <c r="E9" s="12">
        <v>787</v>
      </c>
      <c r="F9" s="12">
        <v>5510.9836902021225</v>
      </c>
      <c r="G9" s="12">
        <v>4611</v>
      </c>
      <c r="H9" s="12">
        <v>899.98369020212272</v>
      </c>
      <c r="I9" s="12">
        <f t="shared" si="0"/>
        <v>5388.4890971552404</v>
      </c>
      <c r="J9" s="12">
        <v>4543</v>
      </c>
      <c r="K9" s="12">
        <f t="shared" si="1"/>
        <v>845.48909715524019</v>
      </c>
      <c r="M9" s="14"/>
    </row>
    <row r="10" spans="2:13" x14ac:dyDescent="0.25">
      <c r="B10" s="15" t="str">
        <f>'[1]Из статистики'!B10</f>
        <v>Кошехабльский район</v>
      </c>
      <c r="C10" s="12">
        <v>3309</v>
      </c>
      <c r="D10" s="12">
        <v>2959</v>
      </c>
      <c r="E10" s="12">
        <v>350</v>
      </c>
      <c r="F10" s="12">
        <v>3163.2169392515357</v>
      </c>
      <c r="G10" s="12">
        <v>2870</v>
      </c>
      <c r="H10" s="12">
        <v>293.21693925153568</v>
      </c>
      <c r="I10" s="12">
        <f t="shared" si="0"/>
        <v>3203.4624644172459</v>
      </c>
      <c r="J10" s="12">
        <v>2928</v>
      </c>
      <c r="K10" s="12">
        <f t="shared" si="1"/>
        <v>275.46246441724577</v>
      </c>
      <c r="M10" s="14"/>
    </row>
    <row r="11" spans="2:13" x14ac:dyDescent="0.25">
      <c r="B11" s="15" t="str">
        <f>'[1]Из статистики'!B11</f>
        <v>Красногвардейский район</v>
      </c>
      <c r="C11" s="12">
        <v>3967</v>
      </c>
      <c r="D11" s="12">
        <v>3320</v>
      </c>
      <c r="E11" s="12">
        <v>647</v>
      </c>
      <c r="F11" s="12">
        <v>4124.9021760977894</v>
      </c>
      <c r="G11" s="12">
        <v>3504</v>
      </c>
      <c r="H11" s="12">
        <v>620.90217609778961</v>
      </c>
      <c r="I11" s="12">
        <f t="shared" si="0"/>
        <v>4122.3061487733685</v>
      </c>
      <c r="J11" s="12">
        <v>3539</v>
      </c>
      <c r="K11" s="12">
        <f t="shared" si="1"/>
        <v>583.30614877336802</v>
      </c>
      <c r="M11" s="14"/>
    </row>
    <row r="12" spans="2:13" x14ac:dyDescent="0.25">
      <c r="B12" s="15" t="str">
        <f>'[1]Из статистики'!B12</f>
        <v>Майкопский район</v>
      </c>
      <c r="C12" s="12">
        <v>7056</v>
      </c>
      <c r="D12" s="12">
        <v>4983</v>
      </c>
      <c r="E12" s="12">
        <v>2073</v>
      </c>
      <c r="F12" s="12">
        <v>7210.586227180278</v>
      </c>
      <c r="G12" s="12">
        <v>5003</v>
      </c>
      <c r="H12" s="12">
        <v>2207.5862271802785</v>
      </c>
      <c r="I12" s="12">
        <f t="shared" si="0"/>
        <v>7113.9154569476823</v>
      </c>
      <c r="J12" s="12">
        <v>5040</v>
      </c>
      <c r="K12" s="12">
        <f t="shared" si="1"/>
        <v>2073.9154569476823</v>
      </c>
      <c r="M12" s="14"/>
    </row>
    <row r="13" spans="2:13" x14ac:dyDescent="0.25">
      <c r="B13" s="15" t="str">
        <f>'[1]Из статистики'!B13</f>
        <v>Тахтамукайский район</v>
      </c>
      <c r="C13" s="12">
        <v>15029</v>
      </c>
      <c r="D13" s="12">
        <v>11037</v>
      </c>
      <c r="E13" s="12">
        <v>3992</v>
      </c>
      <c r="F13" s="12">
        <v>15584.866707350389</v>
      </c>
      <c r="G13" s="12">
        <v>11219</v>
      </c>
      <c r="H13" s="12">
        <v>4365.8667073503902</v>
      </c>
      <c r="I13" s="12">
        <f t="shared" si="0"/>
        <v>15480.510661675205</v>
      </c>
      <c r="J13" s="12">
        <v>11379</v>
      </c>
      <c r="K13" s="12">
        <f t="shared" si="1"/>
        <v>4101.5106616752064</v>
      </c>
      <c r="M13" s="14"/>
    </row>
    <row r="14" spans="2:13" x14ac:dyDescent="0.25">
      <c r="B14" s="15" t="str">
        <f>'[1]Из статистики'!B14</f>
        <v>Теучежский район</v>
      </c>
      <c r="C14" s="12">
        <v>3091</v>
      </c>
      <c r="D14" s="12">
        <v>2552</v>
      </c>
      <c r="E14" s="12">
        <v>539</v>
      </c>
      <c r="F14" s="12">
        <v>3445.2255887715664</v>
      </c>
      <c r="G14" s="12">
        <v>3058</v>
      </c>
      <c r="H14" s="12">
        <v>387.22558877156627</v>
      </c>
      <c r="I14" s="12">
        <f t="shared" si="0"/>
        <v>3845.7788295611781</v>
      </c>
      <c r="J14" s="12">
        <v>3482</v>
      </c>
      <c r="K14" s="12">
        <f t="shared" si="1"/>
        <v>363.77882956117787</v>
      </c>
      <c r="M14" s="14"/>
    </row>
    <row r="15" spans="2:13" x14ac:dyDescent="0.25">
      <c r="B15" s="11" t="str">
        <f>'[1]Из статистики'!B15</f>
        <v>Шовгеновский район</v>
      </c>
      <c r="C15" s="12">
        <v>2037</v>
      </c>
      <c r="D15" s="12">
        <v>1738</v>
      </c>
      <c r="E15" s="12">
        <v>299</v>
      </c>
      <c r="F15" s="12">
        <v>2047.4356955957192</v>
      </c>
      <c r="G15" s="12">
        <v>1716</v>
      </c>
      <c r="H15" s="12">
        <v>331.43569559571915</v>
      </c>
      <c r="I15" s="12">
        <f t="shared" si="0"/>
        <v>2163.3670504087795</v>
      </c>
      <c r="J15" s="12">
        <v>1852</v>
      </c>
      <c r="K15" s="12">
        <f t="shared" si="1"/>
        <v>311.36705040877933</v>
      </c>
      <c r="M15" s="14"/>
    </row>
    <row r="17" spans="2:13" x14ac:dyDescent="0.25">
      <c r="H17" s="6" t="s">
        <v>11</v>
      </c>
      <c r="J17" s="16">
        <v>71558</v>
      </c>
    </row>
    <row r="18" spans="2:13" x14ac:dyDescent="0.25">
      <c r="H18" s="6" t="s">
        <v>12</v>
      </c>
      <c r="J18" s="16">
        <f>J6-J17</f>
        <v>27</v>
      </c>
    </row>
    <row r="19" spans="2:13" x14ac:dyDescent="0.25">
      <c r="J19" s="17"/>
    </row>
    <row r="20" spans="2:13" x14ac:dyDescent="0.25">
      <c r="B20" s="7" t="str">
        <f>'[1]Из статистики'!B34</f>
        <v>Фонд заработной платы, начисленной работникам списочного состава и внешним совместителей, тыс. рублей</v>
      </c>
      <c r="I20" s="18"/>
      <c r="K20" s="18"/>
    </row>
    <row r="21" spans="2:13" x14ac:dyDescent="0.25">
      <c r="I21" s="18"/>
      <c r="K21" s="18"/>
    </row>
    <row r="22" spans="2:13" x14ac:dyDescent="0.25">
      <c r="B22" s="85"/>
      <c r="C22" s="87" t="s">
        <v>2</v>
      </c>
      <c r="D22" s="87"/>
      <c r="E22" s="87"/>
      <c r="F22" s="88" t="s">
        <v>3</v>
      </c>
      <c r="G22" s="88"/>
      <c r="H22" s="88"/>
      <c r="I22" s="84" t="s">
        <v>9</v>
      </c>
      <c r="J22" s="84"/>
      <c r="K22" s="84"/>
    </row>
    <row r="23" spans="2:13" ht="30" x14ac:dyDescent="0.25">
      <c r="B23" s="86"/>
      <c r="C23" s="8" t="s">
        <v>4</v>
      </c>
      <c r="D23" s="8" t="s">
        <v>5</v>
      </c>
      <c r="E23" s="8" t="s">
        <v>6</v>
      </c>
      <c r="F23" s="8" t="s">
        <v>4</v>
      </c>
      <c r="G23" s="8" t="s">
        <v>5</v>
      </c>
      <c r="H23" s="8" t="s">
        <v>6</v>
      </c>
      <c r="I23" s="8" t="s">
        <v>4</v>
      </c>
      <c r="J23" s="8" t="s">
        <v>5</v>
      </c>
      <c r="K23" s="8" t="s">
        <v>6</v>
      </c>
      <c r="M23" s="10" t="s">
        <v>10</v>
      </c>
    </row>
    <row r="24" spans="2:13" x14ac:dyDescent="0.25">
      <c r="B24" s="19" t="str">
        <f>'[1]Из статистики'!B38</f>
        <v>Республика Адыгея</v>
      </c>
      <c r="C24" s="20">
        <v>26488322.975765601</v>
      </c>
      <c r="D24" s="20">
        <v>22467279.000000004</v>
      </c>
      <c r="E24" s="20">
        <v>4021043.9757655975</v>
      </c>
      <c r="F24" s="20">
        <v>29771481.800000001</v>
      </c>
      <c r="G24" s="20">
        <v>25291132</v>
      </c>
      <c r="H24" s="20">
        <v>4480349.8</v>
      </c>
      <c r="I24" s="21">
        <v>32635615.899999999</v>
      </c>
      <c r="J24" s="21">
        <f>I24-K24</f>
        <v>27856162.5</v>
      </c>
      <c r="K24" s="21">
        <f>2849016+1930437.4</f>
        <v>4779453.4000000004</v>
      </c>
      <c r="M24" s="13">
        <f>K24/H24*100</f>
        <v>106.67589838632689</v>
      </c>
    </row>
    <row r="25" spans="2:13" x14ac:dyDescent="0.25">
      <c r="B25" s="19" t="str">
        <f>'[1]Из статистики'!B39</f>
        <v>г. Майкоп</v>
      </c>
      <c r="C25" s="20">
        <v>14287430.32</v>
      </c>
      <c r="D25" s="20">
        <v>12264937.800000003</v>
      </c>
      <c r="E25" s="20">
        <v>2022492.5199999977</v>
      </c>
      <c r="F25" s="20">
        <v>15739777.7833868</v>
      </c>
      <c r="G25" s="20">
        <v>13567265.199999999</v>
      </c>
      <c r="H25" s="20">
        <v>2172512.5833868007</v>
      </c>
      <c r="I25" s="21">
        <f>J25+K25</f>
        <v>17096402.915883869</v>
      </c>
      <c r="J25" s="21">
        <f>14755443.2+23412.4000000022</f>
        <v>14778855.600000001</v>
      </c>
      <c r="K25" s="21">
        <f>H25*$M$24/100</f>
        <v>2317547.3158838688</v>
      </c>
      <c r="M25" s="14"/>
    </row>
    <row r="26" spans="2:13" x14ac:dyDescent="0.25">
      <c r="B26" s="19" t="str">
        <f>'[1]Из статистики'!B40</f>
        <v>г. Адыгейск</v>
      </c>
      <c r="C26" s="20">
        <v>572833.49119999993</v>
      </c>
      <c r="D26" s="20">
        <v>474300.8</v>
      </c>
      <c r="E26" s="20">
        <v>98532.691199999943</v>
      </c>
      <c r="F26" s="20">
        <v>576951.43092740176</v>
      </c>
      <c r="G26" s="20">
        <v>493861</v>
      </c>
      <c r="H26" s="20">
        <v>83090.430927401787</v>
      </c>
      <c r="I26" s="21">
        <f t="shared" ref="I26:I33" si="2">J26+K26</f>
        <v>615087.36366487632</v>
      </c>
      <c r="J26" s="21">
        <v>526449.9</v>
      </c>
      <c r="K26" s="21">
        <f t="shared" ref="K26:K33" si="3">H26*$M$24/100</f>
        <v>88637.463664876253</v>
      </c>
      <c r="M26" s="14"/>
    </row>
    <row r="27" spans="2:13" x14ac:dyDescent="0.25">
      <c r="B27" s="19" t="str">
        <f>'[1]Из статистики'!B41</f>
        <v>Гиагинский район</v>
      </c>
      <c r="C27" s="20">
        <v>1326918.47</v>
      </c>
      <c r="D27" s="20">
        <v>1137196.3</v>
      </c>
      <c r="E27" s="20">
        <v>189722.16999999993</v>
      </c>
      <c r="F27" s="20">
        <v>1666323.7710700808</v>
      </c>
      <c r="G27" s="20">
        <v>1413056.1</v>
      </c>
      <c r="H27" s="20">
        <v>253267.67107008063</v>
      </c>
      <c r="I27" s="21">
        <f t="shared" si="2"/>
        <v>1878242.663436136</v>
      </c>
      <c r="J27" s="21">
        <v>1608067.1</v>
      </c>
      <c r="K27" s="21">
        <f t="shared" si="3"/>
        <v>270175.56343613582</v>
      </c>
      <c r="M27" s="14"/>
    </row>
    <row r="28" spans="2:13" x14ac:dyDescent="0.25">
      <c r="B28" s="19" t="str">
        <f>'[1]Из статистики'!B42</f>
        <v>Кошехабльский район</v>
      </c>
      <c r="C28" s="20">
        <v>857683.3</v>
      </c>
      <c r="D28" s="20">
        <v>796219.1</v>
      </c>
      <c r="E28" s="20">
        <v>61464.20000000007</v>
      </c>
      <c r="F28" s="20">
        <v>918515.49524383887</v>
      </c>
      <c r="G28" s="20">
        <v>871915.8</v>
      </c>
      <c r="H28" s="20">
        <v>46599.695243838796</v>
      </c>
      <c r="I28" s="21">
        <f t="shared" si="2"/>
        <v>1046045.8435466554</v>
      </c>
      <c r="J28" s="21">
        <v>996335.2</v>
      </c>
      <c r="K28" s="21">
        <f t="shared" si="3"/>
        <v>49710.643546655476</v>
      </c>
      <c r="M28" s="14"/>
    </row>
    <row r="29" spans="2:13" x14ac:dyDescent="0.25">
      <c r="B29" s="19" t="str">
        <f>'[1]Из статистики'!B43</f>
        <v>Красногвардейский район</v>
      </c>
      <c r="C29" s="20">
        <v>1008692.5</v>
      </c>
      <c r="D29" s="20">
        <v>911237.1</v>
      </c>
      <c r="E29" s="20">
        <v>97455.400000000023</v>
      </c>
      <c r="F29" s="20">
        <v>1204931.2864473921</v>
      </c>
      <c r="G29" s="20">
        <v>1099360.3</v>
      </c>
      <c r="H29" s="20">
        <v>105570.98644739203</v>
      </c>
      <c r="I29" s="21">
        <f t="shared" si="2"/>
        <v>1313119.6982280628</v>
      </c>
      <c r="J29" s="21">
        <v>1200500.8999999999</v>
      </c>
      <c r="K29" s="21">
        <f t="shared" si="3"/>
        <v>112618.79822806286</v>
      </c>
      <c r="M29" s="14"/>
    </row>
    <row r="30" spans="2:13" x14ac:dyDescent="0.25">
      <c r="B30" s="19" t="str">
        <f>'[1]Из статистики'!B44</f>
        <v>Майкопский район</v>
      </c>
      <c r="C30" s="20">
        <v>1892189.0445656001</v>
      </c>
      <c r="D30" s="20">
        <v>1497136.6</v>
      </c>
      <c r="E30" s="20">
        <v>395052.44456560002</v>
      </c>
      <c r="F30" s="20">
        <v>2071063.1700563843</v>
      </c>
      <c r="G30" s="20">
        <v>1581915.5</v>
      </c>
      <c r="H30" s="20">
        <v>489147.67005638435</v>
      </c>
      <c r="I30" s="21">
        <f t="shared" si="2"/>
        <v>2301513.771468434</v>
      </c>
      <c r="J30" s="21">
        <v>1779711.1</v>
      </c>
      <c r="K30" s="21">
        <f t="shared" si="3"/>
        <v>521802.6714684341</v>
      </c>
      <c r="M30" s="14"/>
    </row>
    <row r="31" spans="2:13" x14ac:dyDescent="0.25">
      <c r="B31" s="19" t="str">
        <f>'[1]Из статистики'!B45</f>
        <v>Тахтамукайский район</v>
      </c>
      <c r="C31" s="20">
        <v>5281780</v>
      </c>
      <c r="D31" s="20">
        <v>4271045.0999999996</v>
      </c>
      <c r="E31" s="20">
        <v>1010734.9000000004</v>
      </c>
      <c r="F31" s="20">
        <v>5925077.5069947885</v>
      </c>
      <c r="G31" s="20">
        <v>4740234.4000000004</v>
      </c>
      <c r="H31" s="20">
        <v>1184843.1069947884</v>
      </c>
      <c r="I31" s="21">
        <f t="shared" si="2"/>
        <v>6308589.3288551588</v>
      </c>
      <c r="J31" s="21">
        <v>5044647.3</v>
      </c>
      <c r="K31" s="21">
        <f t="shared" si="3"/>
        <v>1263942.0288551589</v>
      </c>
      <c r="M31" s="14"/>
    </row>
    <row r="32" spans="2:13" x14ac:dyDescent="0.25">
      <c r="B32" s="19" t="str">
        <f>'[1]Из статистики'!B46</f>
        <v>Теучежский район</v>
      </c>
      <c r="C32" s="20">
        <v>812525.09999999986</v>
      </c>
      <c r="D32" s="20">
        <v>719461.4</v>
      </c>
      <c r="E32" s="20">
        <v>93063.699999999837</v>
      </c>
      <c r="F32" s="20">
        <v>1131350.5444805576</v>
      </c>
      <c r="G32" s="20">
        <v>1048749.3999999999</v>
      </c>
      <c r="H32" s="20">
        <v>82601.144480557574</v>
      </c>
      <c r="I32" s="21">
        <f t="shared" si="2"/>
        <v>1411359.0129520227</v>
      </c>
      <c r="J32" s="21">
        <v>1323243.5</v>
      </c>
      <c r="K32" s="21">
        <f t="shared" si="3"/>
        <v>88115.512952022662</v>
      </c>
      <c r="M32" s="14"/>
    </row>
    <row r="33" spans="2:13" x14ac:dyDescent="0.25">
      <c r="B33" s="19" t="str">
        <f>'[1]Из статистики'!B47</f>
        <v>Шовгеновский район</v>
      </c>
      <c r="C33" s="20">
        <v>448270.75</v>
      </c>
      <c r="D33" s="20">
        <v>395744.8</v>
      </c>
      <c r="E33" s="20">
        <v>52525.950000000012</v>
      </c>
      <c r="F33" s="20">
        <v>537490.81139275595</v>
      </c>
      <c r="G33" s="20">
        <v>474774.3</v>
      </c>
      <c r="H33" s="20">
        <v>62716.511392755943</v>
      </c>
      <c r="I33" s="21">
        <f t="shared" si="2"/>
        <v>665255.30196478544</v>
      </c>
      <c r="J33" s="21">
        <v>598351.9</v>
      </c>
      <c r="K33" s="21">
        <f t="shared" si="3"/>
        <v>66903.401964785458</v>
      </c>
      <c r="M33" s="14"/>
    </row>
    <row r="35" spans="2:13" x14ac:dyDescent="0.25">
      <c r="H35" s="6" t="s">
        <v>11</v>
      </c>
      <c r="J35" s="16">
        <v>27832750.099999998</v>
      </c>
    </row>
    <row r="36" spans="2:13" x14ac:dyDescent="0.25">
      <c r="H36" s="6" t="s">
        <v>12</v>
      </c>
      <c r="J36" s="16">
        <v>23412.400000002199</v>
      </c>
    </row>
  </sheetData>
  <mergeCells count="8">
    <mergeCell ref="B4:B5"/>
    <mergeCell ref="C4:E4"/>
    <mergeCell ref="F4:H4"/>
    <mergeCell ref="I4:K4"/>
    <mergeCell ref="B22:B23"/>
    <mergeCell ref="C22:E22"/>
    <mergeCell ref="F22:H22"/>
    <mergeCell ref="I22:K22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XFD1048576"/>
    </sheetView>
  </sheetViews>
  <sheetFormatPr defaultRowHeight="15" x14ac:dyDescent="0.25"/>
  <cols>
    <col min="1" max="1" width="34.5703125" customWidth="1"/>
    <col min="2" max="2" width="14.140625" customWidth="1"/>
    <col min="3" max="3" width="14.5703125" customWidth="1"/>
    <col min="4" max="4" width="14.42578125" customWidth="1"/>
    <col min="5" max="5" width="16.28515625" customWidth="1"/>
    <col min="6" max="6" width="15.42578125" customWidth="1"/>
  </cols>
  <sheetData>
    <row r="1" spans="1:6" ht="18.75" x14ac:dyDescent="0.3">
      <c r="A1" s="92" t="s">
        <v>19</v>
      </c>
      <c r="B1" s="92"/>
      <c r="C1" s="93"/>
      <c r="D1" s="93"/>
      <c r="E1" s="93"/>
      <c r="F1" s="93"/>
    </row>
    <row r="2" spans="1:6" ht="15.75" x14ac:dyDescent="0.25">
      <c r="A2" s="24"/>
      <c r="B2" s="25"/>
      <c r="C2" s="25"/>
      <c r="D2" s="25"/>
      <c r="E2" s="94" t="s">
        <v>20</v>
      </c>
      <c r="F2" s="94"/>
    </row>
    <row r="3" spans="1:6" x14ac:dyDescent="0.25">
      <c r="A3" s="95" t="s">
        <v>21</v>
      </c>
      <c r="B3" s="98" t="s">
        <v>22</v>
      </c>
      <c r="C3" s="98" t="s">
        <v>23</v>
      </c>
      <c r="D3" s="100" t="s">
        <v>24</v>
      </c>
      <c r="E3" s="101"/>
      <c r="F3" s="102"/>
    </row>
    <row r="4" spans="1:6" x14ac:dyDescent="0.25">
      <c r="A4" s="96"/>
      <c r="B4" s="99"/>
      <c r="C4" s="99"/>
      <c r="D4" s="103"/>
      <c r="E4" s="104"/>
      <c r="F4" s="105"/>
    </row>
    <row r="5" spans="1:6" ht="15.75" x14ac:dyDescent="0.25">
      <c r="A5" s="97"/>
      <c r="B5" s="26" t="s">
        <v>9</v>
      </c>
      <c r="C5" s="26" t="s">
        <v>25</v>
      </c>
      <c r="D5" s="27" t="s">
        <v>26</v>
      </c>
      <c r="E5" s="27" t="s">
        <v>27</v>
      </c>
      <c r="F5" s="27" t="s">
        <v>28</v>
      </c>
    </row>
    <row r="6" spans="1:6" ht="15.75" x14ac:dyDescent="0.25">
      <c r="A6" s="28" t="s">
        <v>29</v>
      </c>
      <c r="B6" s="29">
        <f>B8+B9+B10+B11+B12+B13+B14+B15+B16</f>
        <v>70575.029999999984</v>
      </c>
      <c r="C6" s="29">
        <f>C8+C9+C10+C11+C12+C13+C14+C15+C16</f>
        <v>70875.680000000008</v>
      </c>
      <c r="D6" s="29">
        <f>D8+D9+D10+D11+D12+D13+D14+D15+D16</f>
        <v>73557.010000000009</v>
      </c>
      <c r="E6" s="30">
        <f>E8+E9+E10+E11+E12+E13+E14+E15+E16</f>
        <v>76861.219999999987</v>
      </c>
      <c r="F6" s="29">
        <f>F8+F9+F10+F11+F12+F13+F14+F15+F16</f>
        <v>80812.320000000007</v>
      </c>
    </row>
    <row r="7" spans="1:6" ht="15.75" x14ac:dyDescent="0.25">
      <c r="A7" s="89" t="s">
        <v>30</v>
      </c>
      <c r="B7" s="90"/>
      <c r="C7" s="91"/>
      <c r="D7" s="31"/>
      <c r="E7" s="32"/>
      <c r="F7" s="31"/>
    </row>
    <row r="8" spans="1:6" ht="15.75" x14ac:dyDescent="0.25">
      <c r="A8" s="33" t="s">
        <v>31</v>
      </c>
      <c r="B8" s="34">
        <v>28757.17</v>
      </c>
      <c r="C8" s="34">
        <v>28268.3</v>
      </c>
      <c r="D8" s="35">
        <v>30162.27</v>
      </c>
      <c r="E8" s="35">
        <v>32575.26</v>
      </c>
      <c r="F8" s="36">
        <v>35507.03</v>
      </c>
    </row>
    <row r="9" spans="1:6" ht="15.75" x14ac:dyDescent="0.25">
      <c r="A9" s="33" t="s">
        <v>32</v>
      </c>
      <c r="B9" s="34">
        <v>744.28</v>
      </c>
      <c r="C9" s="34">
        <v>768.84</v>
      </c>
      <c r="D9" s="35">
        <v>797.29</v>
      </c>
      <c r="E9" s="35">
        <v>829.18</v>
      </c>
      <c r="F9" s="36">
        <v>862.35</v>
      </c>
    </row>
    <row r="10" spans="1:6" ht="15.75" x14ac:dyDescent="0.25">
      <c r="A10" s="37" t="s">
        <v>33</v>
      </c>
      <c r="B10" s="34">
        <v>3153.44</v>
      </c>
      <c r="C10" s="34">
        <v>3719.81</v>
      </c>
      <c r="D10" s="36">
        <v>4000.17</v>
      </c>
      <c r="E10" s="36">
        <v>4164.17</v>
      </c>
      <c r="F10" s="36">
        <v>4334.8999999999996</v>
      </c>
    </row>
    <row r="11" spans="1:6" ht="15.75" x14ac:dyDescent="0.25">
      <c r="A11" s="37" t="s">
        <v>34</v>
      </c>
      <c r="B11" s="34">
        <v>916.09</v>
      </c>
      <c r="C11" s="34">
        <v>1004.3</v>
      </c>
      <c r="D11" s="35">
        <v>1060.1400000000001</v>
      </c>
      <c r="E11" s="36">
        <v>1122.3900000000001</v>
      </c>
      <c r="F11" s="36">
        <v>1190.6300000000001</v>
      </c>
    </row>
    <row r="12" spans="1:6" ht="15.75" x14ac:dyDescent="0.25">
      <c r="A12" s="37" t="s">
        <v>35</v>
      </c>
      <c r="B12" s="34">
        <v>1906.59</v>
      </c>
      <c r="C12" s="34">
        <v>1925.66</v>
      </c>
      <c r="D12" s="36">
        <v>1964.17</v>
      </c>
      <c r="E12" s="35">
        <v>2023.1</v>
      </c>
      <c r="F12" s="36">
        <v>2083.79</v>
      </c>
    </row>
    <row r="13" spans="1:6" ht="15.75" x14ac:dyDescent="0.25">
      <c r="A13" s="33" t="s">
        <v>36</v>
      </c>
      <c r="B13" s="34">
        <v>6500.97</v>
      </c>
      <c r="C13" s="34">
        <v>6403.46</v>
      </c>
      <c r="D13" s="35">
        <v>6563.55</v>
      </c>
      <c r="E13" s="36">
        <v>6760.45</v>
      </c>
      <c r="F13" s="36">
        <v>6997.07</v>
      </c>
    </row>
    <row r="14" spans="1:6" ht="15.75" x14ac:dyDescent="0.25">
      <c r="A14" s="33" t="s">
        <v>37</v>
      </c>
      <c r="B14" s="34">
        <v>25356.2</v>
      </c>
      <c r="C14" s="34">
        <v>25522.1</v>
      </c>
      <c r="D14" s="35">
        <v>25718.61</v>
      </c>
      <c r="E14" s="35">
        <v>26052.12</v>
      </c>
      <c r="F14" s="36">
        <v>26455.4</v>
      </c>
    </row>
    <row r="15" spans="1:6" ht="15.75" x14ac:dyDescent="0.25">
      <c r="A15" s="33" t="s">
        <v>38</v>
      </c>
      <c r="B15" s="34">
        <v>2078.64</v>
      </c>
      <c r="C15" s="34">
        <v>2100</v>
      </c>
      <c r="D15" s="35">
        <v>2121</v>
      </c>
      <c r="E15" s="36">
        <v>2163.42</v>
      </c>
      <c r="F15" s="36">
        <v>2206.69</v>
      </c>
    </row>
    <row r="16" spans="1:6" ht="15.75" x14ac:dyDescent="0.25">
      <c r="A16" s="33" t="s">
        <v>39</v>
      </c>
      <c r="B16" s="38">
        <v>1161.6500000000001</v>
      </c>
      <c r="C16" s="38">
        <v>1163.21</v>
      </c>
      <c r="D16" s="39">
        <v>1169.81</v>
      </c>
      <c r="E16" s="39">
        <v>1171.1300000000001</v>
      </c>
      <c r="F16" s="40">
        <v>1174.46</v>
      </c>
    </row>
    <row r="17" spans="1:6" ht="15.75" x14ac:dyDescent="0.25">
      <c r="A17" s="41"/>
      <c r="B17" s="41"/>
      <c r="C17" s="41"/>
      <c r="D17" s="41"/>
      <c r="E17" s="41"/>
      <c r="F17" s="41"/>
    </row>
    <row r="18" spans="1:6" x14ac:dyDescent="0.25">
      <c r="A18" s="42" t="s">
        <v>40</v>
      </c>
      <c r="D18" s="43"/>
      <c r="E18" s="43"/>
      <c r="F18" s="43"/>
    </row>
    <row r="19" spans="1:6" x14ac:dyDescent="0.25">
      <c r="A19" s="42" t="s">
        <v>41</v>
      </c>
      <c r="D19" s="43"/>
      <c r="E19" s="43"/>
      <c r="F19" s="43"/>
    </row>
    <row r="20" spans="1:6" x14ac:dyDescent="0.25">
      <c r="A20" s="44"/>
      <c r="B20" s="44"/>
      <c r="C20" s="45"/>
      <c r="D20" s="45"/>
      <c r="E20" s="45"/>
      <c r="F20" s="45"/>
    </row>
  </sheetData>
  <mergeCells count="7">
    <mergeCell ref="A7:C7"/>
    <mergeCell ref="A1:F1"/>
    <mergeCell ref="E2:F2"/>
    <mergeCell ref="A3:A5"/>
    <mergeCell ref="B3:B4"/>
    <mergeCell ref="C3:C4"/>
    <mergeCell ref="D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2022-07-25T09:22:53Z</dcterms:modified>
</cp:coreProperties>
</file>